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<sst xmlns="http://schemas.openxmlformats.org/spreadsheetml/2006/main" count="174" uniqueCount="127">
  <si>
    <t>width in feet</t>
  </si>
  <si>
    <t>cubic feet</t>
  </si>
  <si>
    <t>yards</t>
  </si>
  <si>
    <t xml:space="preserve">3 cf bags </t>
  </si>
  <si>
    <t>Length in feet</t>
  </si>
  <si>
    <t xml:space="preserve">50 lb bags </t>
  </si>
  <si>
    <t>tons</t>
  </si>
  <si>
    <t>trucks @ 6 tons per</t>
  </si>
  <si>
    <t>Trucks @ 4 tons per</t>
  </si>
  <si>
    <t>Tons to fill an area</t>
  </si>
  <si>
    <t>Depth in inches</t>
  </si>
  <si>
    <t>compute area larger</t>
  </si>
  <si>
    <t>desired depth in inches</t>
  </si>
  <si>
    <t>Compute  area smaller</t>
  </si>
  <si>
    <t>3 cf bags</t>
  </si>
  <si>
    <t>1 cf bags</t>
  </si>
  <si>
    <t>Please note radius is 1/2 of diameter</t>
  </si>
  <si>
    <t>Pond liner</t>
  </si>
  <si>
    <t>length</t>
  </si>
  <si>
    <t>width</t>
  </si>
  <si>
    <t>depth</t>
  </si>
  <si>
    <t>Width</t>
  </si>
  <si>
    <t>Square feet</t>
  </si>
  <si>
    <t>Pond dimensions</t>
  </si>
  <si>
    <t>Gallons</t>
  </si>
  <si>
    <t>Pond Gallons giving average sizes</t>
  </si>
  <si>
    <t>Radius of the circle</t>
  </si>
  <si>
    <t>Extra foot for coping</t>
  </si>
  <si>
    <t>Total square feet</t>
  </si>
  <si>
    <t>compute the depth factor</t>
  </si>
  <si>
    <t>cubic yards</t>
  </si>
  <si>
    <t>area to be filled</t>
  </si>
  <si>
    <t>`</t>
  </si>
  <si>
    <t>Bed Number</t>
  </si>
  <si>
    <t>Totals</t>
  </si>
  <si>
    <t>Yards to fill an area</t>
  </si>
  <si>
    <t>Mulch, topsoil etc</t>
  </si>
  <si>
    <t>Area Number</t>
  </si>
  <si>
    <t xml:space="preserve">Totals </t>
  </si>
  <si>
    <t>Tons rounded to whole number</t>
  </si>
  <si>
    <t>Diameter of the circle</t>
  </si>
  <si>
    <t>Depth of the mulch</t>
  </si>
  <si>
    <t>area of the circle</t>
  </si>
  <si>
    <t>depth factor</t>
  </si>
  <si>
    <t>totals</t>
  </si>
  <si>
    <t xml:space="preserve">cubic yards </t>
  </si>
  <si>
    <t>2 cf bags</t>
  </si>
  <si>
    <t>Radius of the smaller circle</t>
  </si>
  <si>
    <t>Radius of the larger circle</t>
  </si>
  <si>
    <t>circumference of the circle</t>
  </si>
  <si>
    <t>Circles!</t>
  </si>
  <si>
    <t>Rectangles</t>
  </si>
  <si>
    <t>Ponds</t>
  </si>
  <si>
    <t>Filter</t>
  </si>
  <si>
    <t>filter pump</t>
  </si>
  <si>
    <t>max fish inches</t>
  </si>
  <si>
    <t>normal</t>
  </si>
  <si>
    <t>uv lamps</t>
  </si>
  <si>
    <t>8w</t>
  </si>
  <si>
    <t>15w</t>
  </si>
  <si>
    <t>40w</t>
  </si>
  <si>
    <t>advantage 2000</t>
  </si>
  <si>
    <t>40W unit</t>
  </si>
  <si>
    <t>max pond gallons 50 to 75% plant coverage or shade location</t>
  </si>
  <si>
    <t>Full sun locations and heavy fish loads double the lamp size</t>
  </si>
  <si>
    <t>advantage 2000+</t>
  </si>
  <si>
    <t>wattage</t>
  </si>
  <si>
    <t>If full sun and heavy fish loads double the lamp and filter size!</t>
  </si>
  <si>
    <t>gallons max</t>
  </si>
  <si>
    <t>waterfall pump</t>
  </si>
  <si>
    <t>Weir width</t>
  </si>
  <si>
    <t>pump size gph</t>
  </si>
  <si>
    <t>Pot number</t>
  </si>
  <si>
    <t>cubic inches</t>
  </si>
  <si>
    <t>Diameter of the pot inches</t>
  </si>
  <si>
    <t>Depth of the pot inches</t>
  </si>
  <si>
    <t>Quarts of soil</t>
  </si>
  <si>
    <t>Cubic feet of soil required</t>
  </si>
  <si>
    <t>Volume inside concentric circles, like stone around an above ground round pool</t>
  </si>
  <si>
    <t>Round landscape areas like sand under an above ground pools etc.</t>
  </si>
  <si>
    <t>1 diameter smaller circle</t>
  </si>
  <si>
    <t>2 diameter larger circle</t>
  </si>
  <si>
    <t>Diameter</t>
  </si>
  <si>
    <t>Turf seed mixes</t>
  </si>
  <si>
    <t>Variety / Mix</t>
  </si>
  <si>
    <t>Clubhouse</t>
  </si>
  <si>
    <t>Somerset Sun and Shade</t>
  </si>
  <si>
    <t>Belle Mead Special</t>
  </si>
  <si>
    <t xml:space="preserve">Triple Green </t>
  </si>
  <si>
    <t>Perennial Rye</t>
  </si>
  <si>
    <t>Hunterdon county mix</t>
  </si>
  <si>
    <t>Square feet to cover</t>
  </si>
  <si>
    <t>Lbs required new seeding</t>
  </si>
  <si>
    <t>Lbs required Over seeding</t>
  </si>
  <si>
    <t>lbs</t>
  </si>
  <si>
    <t>bales</t>
  </si>
  <si>
    <t>bags</t>
  </si>
  <si>
    <t>Note an acre is 40,000 square feet</t>
  </si>
  <si>
    <t>1/2 Diameter</t>
  </si>
  <si>
    <t>3.14 X radius X radius</t>
  </si>
  <si>
    <t>Diameter X 3.14</t>
  </si>
  <si>
    <t>Circumference=</t>
  </si>
  <si>
    <t>Radius=</t>
  </si>
  <si>
    <t>Area=</t>
  </si>
  <si>
    <t>1 horizontal diameter smaller oval</t>
  </si>
  <si>
    <t>1 vertical diameter smaller oval</t>
  </si>
  <si>
    <t>2 horizontal diameter larger oval</t>
  </si>
  <si>
    <t>2 vertical diameter larger oval</t>
  </si>
  <si>
    <t>Horizontal Radius of the smaller oval</t>
  </si>
  <si>
    <t>vertical Radius of the smaller oval</t>
  </si>
  <si>
    <t>Horizontal Radius of the larger oval</t>
  </si>
  <si>
    <t>vertical Radius of the larger oval</t>
  </si>
  <si>
    <t>Vertical Diameter of the oval</t>
  </si>
  <si>
    <t>Vertical Radius of the oval</t>
  </si>
  <si>
    <t>area of the oval</t>
  </si>
  <si>
    <t>horizontal Radius of the oval</t>
  </si>
  <si>
    <t>Horizontal Diameter of the oval</t>
  </si>
  <si>
    <t>Put your measurements in the boxes and read the results to the right</t>
  </si>
  <si>
    <t>calculated % of a foot</t>
  </si>
  <si>
    <t>Common Calculations</t>
  </si>
  <si>
    <t>Montgomery Shade Mix</t>
  </si>
  <si>
    <t>Bales of Straw</t>
  </si>
  <si>
    <t>Bags of Penn Mulch</t>
  </si>
  <si>
    <t>Starter Fertilizer 13-25-12 10m</t>
  </si>
  <si>
    <t>Starter Fertilizer Scotts 5m</t>
  </si>
  <si>
    <t>Pasture Mix</t>
  </si>
  <si>
    <t>Flower Pots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</si>
</sst>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0"/>
      <color indexed="12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24"/>
      <name val="Arial"/>
      <family val="0"/>
    </font>
    <font>
      <sz val="26"/>
      <name val="Arial"/>
      <family val="2"/>
    </font>
    <font>
      <sz val="18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876300</xdr:rowOff>
    </xdr:from>
    <xdr:to>
      <xdr:col>0</xdr:col>
      <xdr:colOff>390525</xdr:colOff>
      <xdr:row>28</xdr:row>
      <xdr:rowOff>876300</xdr:rowOff>
    </xdr:to>
    <xdr:sp>
      <xdr:nvSpPr>
        <xdr:cNvPr id="1" name="Oval 1"/>
        <xdr:cNvSpPr>
          <a:spLocks/>
        </xdr:cNvSpPr>
      </xdr:nvSpPr>
      <xdr:spPr>
        <a:xfrm>
          <a:off x="123825" y="6181725"/>
          <a:ext cx="2667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914400</xdr:colOff>
      <xdr:row>29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5305425"/>
          <a:ext cx="914400" cy="876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28</xdr:row>
      <xdr:rowOff>152400</xdr:rowOff>
    </xdr:from>
    <xdr:to>
      <xdr:col>0</xdr:col>
      <xdr:colOff>790575</xdr:colOff>
      <xdr:row>28</xdr:row>
      <xdr:rowOff>714375</xdr:rowOff>
    </xdr:to>
    <xdr:sp>
      <xdr:nvSpPr>
        <xdr:cNvPr id="3" name="Oval 3"/>
        <xdr:cNvSpPr>
          <a:spLocks/>
        </xdr:cNvSpPr>
      </xdr:nvSpPr>
      <xdr:spPr>
        <a:xfrm>
          <a:off x="180975" y="5457825"/>
          <a:ext cx="6096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28</xdr:row>
      <xdr:rowOff>219075</xdr:rowOff>
    </xdr:from>
    <xdr:to>
      <xdr:col>0</xdr:col>
      <xdr:colOff>552450</xdr:colOff>
      <xdr:row>28</xdr:row>
      <xdr:rowOff>628650</xdr:rowOff>
    </xdr:to>
    <xdr:sp>
      <xdr:nvSpPr>
        <xdr:cNvPr id="4" name="WordArt 4"/>
        <xdr:cNvSpPr>
          <a:spLocks/>
        </xdr:cNvSpPr>
      </xdr:nvSpPr>
      <xdr:spPr>
        <a:xfrm>
          <a:off x="390525" y="5524500"/>
          <a:ext cx="16192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1</a:t>
          </a:r>
        </a:p>
      </xdr:txBody>
    </xdr:sp>
    <xdr:clientData/>
  </xdr:twoCellAnchor>
  <xdr:twoCellAnchor>
    <xdr:from>
      <xdr:col>0</xdr:col>
      <xdr:colOff>666750</xdr:colOff>
      <xdr:row>28</xdr:row>
      <xdr:rowOff>0</xdr:rowOff>
    </xdr:from>
    <xdr:to>
      <xdr:col>0</xdr:col>
      <xdr:colOff>838200</xdr:colOff>
      <xdr:row>28</xdr:row>
      <xdr:rowOff>866775</xdr:rowOff>
    </xdr:to>
    <xdr:sp>
      <xdr:nvSpPr>
        <xdr:cNvPr id="5" name="WordArt 5"/>
        <xdr:cNvSpPr>
          <a:spLocks/>
        </xdr:cNvSpPr>
      </xdr:nvSpPr>
      <xdr:spPr>
        <a:xfrm>
          <a:off x="666750" y="5305425"/>
          <a:ext cx="171450" cy="866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2</a:t>
          </a:r>
        </a:p>
      </xdr:txBody>
    </xdr:sp>
    <xdr:clientData/>
  </xdr:twoCellAnchor>
  <xdr:twoCellAnchor>
    <xdr:from>
      <xdr:col>0</xdr:col>
      <xdr:colOff>19050</xdr:colOff>
      <xdr:row>33</xdr:row>
      <xdr:rowOff>95250</xdr:rowOff>
    </xdr:from>
    <xdr:to>
      <xdr:col>0</xdr:col>
      <xdr:colOff>819150</xdr:colOff>
      <xdr:row>33</xdr:row>
      <xdr:rowOff>819150</xdr:rowOff>
    </xdr:to>
    <xdr:sp>
      <xdr:nvSpPr>
        <xdr:cNvPr id="6" name="Oval 7"/>
        <xdr:cNvSpPr>
          <a:spLocks/>
        </xdr:cNvSpPr>
      </xdr:nvSpPr>
      <xdr:spPr>
        <a:xfrm>
          <a:off x="19050" y="6924675"/>
          <a:ext cx="800100" cy="7239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33</xdr:row>
      <xdr:rowOff>95250</xdr:rowOff>
    </xdr:from>
    <xdr:to>
      <xdr:col>0</xdr:col>
      <xdr:colOff>533400</xdr:colOff>
      <xdr:row>33</xdr:row>
      <xdr:rowOff>828675</xdr:rowOff>
    </xdr:to>
    <xdr:sp>
      <xdr:nvSpPr>
        <xdr:cNvPr id="7" name="Line 14"/>
        <xdr:cNvSpPr>
          <a:spLocks/>
        </xdr:cNvSpPr>
      </xdr:nvSpPr>
      <xdr:spPr>
        <a:xfrm>
          <a:off x="533400" y="69246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33</xdr:row>
      <xdr:rowOff>123825</xdr:rowOff>
    </xdr:from>
    <xdr:to>
      <xdr:col>0</xdr:col>
      <xdr:colOff>542925</xdr:colOff>
      <xdr:row>33</xdr:row>
      <xdr:rowOff>771525</xdr:rowOff>
    </xdr:to>
    <xdr:sp>
      <xdr:nvSpPr>
        <xdr:cNvPr id="8" name="Line 15"/>
        <xdr:cNvSpPr>
          <a:spLocks/>
        </xdr:cNvSpPr>
      </xdr:nvSpPr>
      <xdr:spPr>
        <a:xfrm flipH="1" flipV="1">
          <a:off x="533400" y="6953250"/>
          <a:ext cx="95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</xdr:row>
      <xdr:rowOff>85725</xdr:rowOff>
    </xdr:from>
    <xdr:to>
      <xdr:col>0</xdr:col>
      <xdr:colOff>952500</xdr:colOff>
      <xdr:row>3</xdr:row>
      <xdr:rowOff>314325</xdr:rowOff>
    </xdr:to>
    <xdr:sp>
      <xdr:nvSpPr>
        <xdr:cNvPr id="9" name="Rectangle 16"/>
        <xdr:cNvSpPr>
          <a:spLocks/>
        </xdr:cNvSpPr>
      </xdr:nvSpPr>
      <xdr:spPr>
        <a:xfrm>
          <a:off x="104775" y="695325"/>
          <a:ext cx="8477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23</xdr:row>
      <xdr:rowOff>76200</xdr:rowOff>
    </xdr:from>
    <xdr:to>
      <xdr:col>0</xdr:col>
      <xdr:colOff>400050</xdr:colOff>
      <xdr:row>23</xdr:row>
      <xdr:rowOff>361950</xdr:rowOff>
    </xdr:to>
    <xdr:sp>
      <xdr:nvSpPr>
        <xdr:cNvPr id="10" name="Oval 17"/>
        <xdr:cNvSpPr>
          <a:spLocks/>
        </xdr:cNvSpPr>
      </xdr:nvSpPr>
      <xdr:spPr>
        <a:xfrm>
          <a:off x="76200" y="4295775"/>
          <a:ext cx="323850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86</xdr:row>
      <xdr:rowOff>809625</xdr:rowOff>
    </xdr:from>
    <xdr:to>
      <xdr:col>0</xdr:col>
      <xdr:colOff>390525</xdr:colOff>
      <xdr:row>86</xdr:row>
      <xdr:rowOff>809625</xdr:rowOff>
    </xdr:to>
    <xdr:sp>
      <xdr:nvSpPr>
        <xdr:cNvPr id="11" name="Oval 1"/>
        <xdr:cNvSpPr>
          <a:spLocks/>
        </xdr:cNvSpPr>
      </xdr:nvSpPr>
      <xdr:spPr>
        <a:xfrm>
          <a:off x="123825" y="20393025"/>
          <a:ext cx="2667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914400</xdr:colOff>
      <xdr:row>87</xdr:row>
      <xdr:rowOff>0</xdr:rowOff>
    </xdr:to>
    <xdr:sp>
      <xdr:nvSpPr>
        <xdr:cNvPr id="12" name="Oval 2"/>
        <xdr:cNvSpPr>
          <a:spLocks/>
        </xdr:cNvSpPr>
      </xdr:nvSpPr>
      <xdr:spPr>
        <a:xfrm>
          <a:off x="0" y="19583400"/>
          <a:ext cx="914400" cy="8096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86</xdr:row>
      <xdr:rowOff>152400</xdr:rowOff>
    </xdr:from>
    <xdr:to>
      <xdr:col>0</xdr:col>
      <xdr:colOff>790575</xdr:colOff>
      <xdr:row>86</xdr:row>
      <xdr:rowOff>714375</xdr:rowOff>
    </xdr:to>
    <xdr:sp>
      <xdr:nvSpPr>
        <xdr:cNvPr id="13" name="Oval 3"/>
        <xdr:cNvSpPr>
          <a:spLocks/>
        </xdr:cNvSpPr>
      </xdr:nvSpPr>
      <xdr:spPr>
        <a:xfrm>
          <a:off x="180975" y="19735800"/>
          <a:ext cx="6096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86</xdr:row>
      <xdr:rowOff>219075</xdr:rowOff>
    </xdr:from>
    <xdr:to>
      <xdr:col>0</xdr:col>
      <xdr:colOff>552450</xdr:colOff>
      <xdr:row>86</xdr:row>
      <xdr:rowOff>628650</xdr:rowOff>
    </xdr:to>
    <xdr:sp>
      <xdr:nvSpPr>
        <xdr:cNvPr id="14" name="WordArt 4"/>
        <xdr:cNvSpPr>
          <a:spLocks/>
        </xdr:cNvSpPr>
      </xdr:nvSpPr>
      <xdr:spPr>
        <a:xfrm>
          <a:off x="390525" y="19802475"/>
          <a:ext cx="16192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1</a:t>
          </a:r>
        </a:p>
      </xdr:txBody>
    </xdr:sp>
    <xdr:clientData/>
  </xdr:twoCellAnchor>
  <xdr:twoCellAnchor>
    <xdr:from>
      <xdr:col>0</xdr:col>
      <xdr:colOff>666750</xdr:colOff>
      <xdr:row>86</xdr:row>
      <xdr:rowOff>0</xdr:rowOff>
    </xdr:from>
    <xdr:to>
      <xdr:col>0</xdr:col>
      <xdr:colOff>838200</xdr:colOff>
      <xdr:row>86</xdr:row>
      <xdr:rowOff>809625</xdr:rowOff>
    </xdr:to>
    <xdr:sp>
      <xdr:nvSpPr>
        <xdr:cNvPr id="15" name="WordArt 5"/>
        <xdr:cNvSpPr>
          <a:spLocks/>
        </xdr:cNvSpPr>
      </xdr:nvSpPr>
      <xdr:spPr>
        <a:xfrm>
          <a:off x="666750" y="19583400"/>
          <a:ext cx="171450" cy="809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2</a:t>
          </a:r>
        </a:p>
      </xdr:txBody>
    </xdr:sp>
    <xdr:clientData/>
  </xdr:twoCellAnchor>
  <xdr:twoCellAnchor>
    <xdr:from>
      <xdr:col>0</xdr:col>
      <xdr:colOff>28575</xdr:colOff>
      <xdr:row>91</xdr:row>
      <xdr:rowOff>142875</xdr:rowOff>
    </xdr:from>
    <xdr:to>
      <xdr:col>0</xdr:col>
      <xdr:colOff>828675</xdr:colOff>
      <xdr:row>92</xdr:row>
      <xdr:rowOff>485775</xdr:rowOff>
    </xdr:to>
    <xdr:sp>
      <xdr:nvSpPr>
        <xdr:cNvPr id="16" name="Oval 7"/>
        <xdr:cNvSpPr>
          <a:spLocks/>
        </xdr:cNvSpPr>
      </xdr:nvSpPr>
      <xdr:spPr>
        <a:xfrm>
          <a:off x="28575" y="21183600"/>
          <a:ext cx="800100" cy="5048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91</xdr:row>
      <xdr:rowOff>85725</xdr:rowOff>
    </xdr:from>
    <xdr:to>
      <xdr:col>0</xdr:col>
      <xdr:colOff>533400</xdr:colOff>
      <xdr:row>92</xdr:row>
      <xdr:rowOff>476250</xdr:rowOff>
    </xdr:to>
    <xdr:sp>
      <xdr:nvSpPr>
        <xdr:cNvPr id="17" name="Line 14"/>
        <xdr:cNvSpPr>
          <a:spLocks/>
        </xdr:cNvSpPr>
      </xdr:nvSpPr>
      <xdr:spPr>
        <a:xfrm>
          <a:off x="533400" y="211264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92</xdr:row>
      <xdr:rowOff>9525</xdr:rowOff>
    </xdr:from>
    <xdr:to>
      <xdr:col>0</xdr:col>
      <xdr:colOff>533400</xdr:colOff>
      <xdr:row>92</xdr:row>
      <xdr:rowOff>485775</xdr:rowOff>
    </xdr:to>
    <xdr:sp>
      <xdr:nvSpPr>
        <xdr:cNvPr id="18" name="Line 15"/>
        <xdr:cNvSpPr>
          <a:spLocks/>
        </xdr:cNvSpPr>
      </xdr:nvSpPr>
      <xdr:spPr>
        <a:xfrm flipH="1" flipV="1">
          <a:off x="523875" y="21212175"/>
          <a:ext cx="95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5"/>
  <sheetViews>
    <sheetView tabSelected="1" zoomScalePageLayoutView="0" workbookViewId="0" topLeftCell="A1">
      <selection activeCell="C72" sqref="C72"/>
    </sheetView>
  </sheetViews>
  <sheetFormatPr defaultColWidth="9.140625" defaultRowHeight="12.75"/>
  <cols>
    <col min="1" max="1" width="15.421875" style="0" customWidth="1"/>
    <col min="2" max="2" width="12.00390625" style="0" customWidth="1"/>
    <col min="3" max="3" width="9.421875" style="0" customWidth="1"/>
    <col min="4" max="4" width="10.140625" style="0" bestFit="1" customWidth="1"/>
    <col min="5" max="5" width="3.00390625" style="0" hidden="1" customWidth="1"/>
    <col min="6" max="6" width="8.421875" style="0" customWidth="1"/>
    <col min="8" max="8" width="9.00390625" style="0" customWidth="1"/>
    <col min="9" max="9" width="10.00390625" style="0" bestFit="1" customWidth="1"/>
    <col min="10" max="10" width="18.140625" style="0" bestFit="1" customWidth="1"/>
    <col min="11" max="11" width="12.00390625" style="0" bestFit="1" customWidth="1"/>
    <col min="14" max="14" width="8.57421875" style="0" bestFit="1" customWidth="1"/>
    <col min="15" max="15" width="6.57421875" style="0" bestFit="1" customWidth="1"/>
    <col min="16" max="16" width="8.7109375" style="0" bestFit="1" customWidth="1"/>
  </cols>
  <sheetData>
    <row r="1" ht="20.25">
      <c r="A1" s="13" t="s">
        <v>119</v>
      </c>
    </row>
    <row r="2" ht="15">
      <c r="A2" s="14" t="s">
        <v>117</v>
      </c>
    </row>
    <row r="3" spans="1:5" ht="12.75">
      <c r="A3" s="3" t="s">
        <v>35</v>
      </c>
      <c r="C3" t="s">
        <v>36</v>
      </c>
      <c r="E3" s="2" t="s">
        <v>118</v>
      </c>
    </row>
    <row r="4" spans="1:6" ht="30">
      <c r="A4" s="44" t="s">
        <v>51</v>
      </c>
      <c r="B4" s="45"/>
      <c r="C4" s="45"/>
      <c r="D4" s="45"/>
      <c r="E4" s="45"/>
      <c r="F4" s="45"/>
    </row>
    <row r="5" spans="1:8" s="1" customFormat="1" ht="25.5">
      <c r="A5" s="1" t="s">
        <v>33</v>
      </c>
      <c r="B5" s="5" t="s">
        <v>4</v>
      </c>
      <c r="C5" s="5" t="s">
        <v>0</v>
      </c>
      <c r="D5" s="5" t="s">
        <v>10</v>
      </c>
      <c r="F5" s="1" t="s">
        <v>1</v>
      </c>
      <c r="G5" s="1" t="s">
        <v>3</v>
      </c>
      <c r="H5" s="1" t="s">
        <v>2</v>
      </c>
    </row>
    <row r="6" spans="1:12" ht="12.75">
      <c r="A6">
        <v>1</v>
      </c>
      <c r="B6" s="21">
        <v>0</v>
      </c>
      <c r="C6" s="21">
        <v>0</v>
      </c>
      <c r="D6" s="21">
        <v>0</v>
      </c>
      <c r="E6">
        <f>D6/12</f>
        <v>0</v>
      </c>
      <c r="F6" s="4">
        <f>B6*C6*E6</f>
        <v>0</v>
      </c>
      <c r="G6" s="4">
        <f>F6/3</f>
        <v>0</v>
      </c>
      <c r="H6" s="18">
        <f>F6/27</f>
        <v>0</v>
      </c>
      <c r="I6" s="4"/>
      <c r="J6" s="4"/>
      <c r="K6" s="10"/>
      <c r="L6" s="11"/>
    </row>
    <row r="7" spans="1:12" ht="12.75">
      <c r="A7">
        <v>2</v>
      </c>
      <c r="B7" s="21"/>
      <c r="C7" s="21"/>
      <c r="D7" s="21"/>
      <c r="E7">
        <f aca="true" t="shared" si="0" ref="E7:E12">D7/12</f>
        <v>0</v>
      </c>
      <c r="F7" s="4">
        <f aca="true" t="shared" si="1" ref="F7:F12">B7*C7*E7</f>
        <v>0</v>
      </c>
      <c r="G7" s="4">
        <f aca="true" t="shared" si="2" ref="G7:G13">F7/3</f>
        <v>0</v>
      </c>
      <c r="H7" s="18">
        <f aca="true" t="shared" si="3" ref="H7:H13">F7/27</f>
        <v>0</v>
      </c>
      <c r="I7" s="4"/>
      <c r="J7" s="4"/>
      <c r="K7" s="10"/>
      <c r="L7" s="11"/>
    </row>
    <row r="8" spans="1:12" ht="12.75">
      <c r="A8">
        <v>3</v>
      </c>
      <c r="B8" s="21"/>
      <c r="C8" s="21"/>
      <c r="D8" s="21"/>
      <c r="E8">
        <f t="shared" si="0"/>
        <v>0</v>
      </c>
      <c r="F8" s="4">
        <f t="shared" si="1"/>
        <v>0</v>
      </c>
      <c r="G8" s="4">
        <f t="shared" si="2"/>
        <v>0</v>
      </c>
      <c r="H8" s="18">
        <f t="shared" si="3"/>
        <v>0</v>
      </c>
      <c r="I8" s="4"/>
      <c r="J8" s="4"/>
      <c r="K8" s="10"/>
      <c r="L8" s="11"/>
    </row>
    <row r="9" spans="1:12" ht="12.75">
      <c r="A9">
        <v>4</v>
      </c>
      <c r="B9" s="21"/>
      <c r="C9" s="21"/>
      <c r="D9" s="21"/>
      <c r="E9">
        <f t="shared" si="0"/>
        <v>0</v>
      </c>
      <c r="F9" s="4">
        <f t="shared" si="1"/>
        <v>0</v>
      </c>
      <c r="G9" s="4">
        <f t="shared" si="2"/>
        <v>0</v>
      </c>
      <c r="H9" s="18">
        <f t="shared" si="3"/>
        <v>0</v>
      </c>
      <c r="I9" s="4"/>
      <c r="J9" s="4"/>
      <c r="K9" s="10"/>
      <c r="L9" s="11"/>
    </row>
    <row r="10" spans="1:12" ht="12.75">
      <c r="A10">
        <v>5</v>
      </c>
      <c r="B10" s="21"/>
      <c r="C10" s="21"/>
      <c r="D10" s="21"/>
      <c r="E10">
        <f t="shared" si="0"/>
        <v>0</v>
      </c>
      <c r="F10" s="4">
        <f t="shared" si="1"/>
        <v>0</v>
      </c>
      <c r="G10" s="4">
        <f t="shared" si="2"/>
        <v>0</v>
      </c>
      <c r="H10" s="18">
        <f t="shared" si="3"/>
        <v>0</v>
      </c>
      <c r="I10" s="4"/>
      <c r="J10" s="4"/>
      <c r="K10" s="10"/>
      <c r="L10" s="11"/>
    </row>
    <row r="11" spans="1:12" ht="12.75">
      <c r="A11">
        <v>6</v>
      </c>
      <c r="B11" s="21"/>
      <c r="C11" s="21"/>
      <c r="D11" s="21"/>
      <c r="E11">
        <f t="shared" si="0"/>
        <v>0</v>
      </c>
      <c r="F11" s="4">
        <f t="shared" si="1"/>
        <v>0</v>
      </c>
      <c r="G11" s="4">
        <f t="shared" si="2"/>
        <v>0</v>
      </c>
      <c r="H11" s="18">
        <f t="shared" si="3"/>
        <v>0</v>
      </c>
      <c r="I11" s="4"/>
      <c r="J11" s="4"/>
      <c r="K11" s="10"/>
      <c r="L11" s="11"/>
    </row>
    <row r="12" spans="1:12" ht="12.75">
      <c r="A12">
        <v>7</v>
      </c>
      <c r="B12" s="21"/>
      <c r="C12" s="21"/>
      <c r="D12" s="21"/>
      <c r="E12">
        <f t="shared" si="0"/>
        <v>0</v>
      </c>
      <c r="F12" s="4">
        <f t="shared" si="1"/>
        <v>0</v>
      </c>
      <c r="G12" s="4">
        <f t="shared" si="2"/>
        <v>0</v>
      </c>
      <c r="H12" s="18">
        <f t="shared" si="3"/>
        <v>0</v>
      </c>
      <c r="I12" s="4"/>
      <c r="J12" s="4"/>
      <c r="K12" s="10"/>
      <c r="L12" s="11"/>
    </row>
    <row r="13" spans="1:8" ht="12.75">
      <c r="A13" t="s">
        <v>34</v>
      </c>
      <c r="B13" s="15"/>
      <c r="C13" s="15"/>
      <c r="D13" s="15"/>
      <c r="F13" s="16">
        <f>SUM(F6:F12)</f>
        <v>0</v>
      </c>
      <c r="G13" s="17">
        <f t="shared" si="2"/>
        <v>0</v>
      </c>
      <c r="H13" s="18">
        <f t="shared" si="3"/>
        <v>0</v>
      </c>
    </row>
    <row r="14" spans="2:12" ht="12" customHeight="1">
      <c r="B14" s="15"/>
      <c r="C14" s="15"/>
      <c r="D14" s="15"/>
      <c r="K14" s="10"/>
      <c r="L14" s="11"/>
    </row>
    <row r="15" ht="12.75" hidden="1"/>
    <row r="16" ht="12.75" hidden="1"/>
    <row r="17" ht="12.75" hidden="1"/>
    <row r="18" ht="12.75">
      <c r="A18" t="s">
        <v>9</v>
      </c>
    </row>
    <row r="19" spans="1:11" ht="51">
      <c r="A19" s="1" t="s">
        <v>37</v>
      </c>
      <c r="B19" s="6" t="s">
        <v>4</v>
      </c>
      <c r="C19" s="6" t="s">
        <v>0</v>
      </c>
      <c r="D19" s="6" t="s">
        <v>10</v>
      </c>
      <c r="E19" s="1"/>
      <c r="F19" s="1" t="s">
        <v>1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39</v>
      </c>
    </row>
    <row r="20" spans="1:11" ht="12.75">
      <c r="A20">
        <v>1</v>
      </c>
      <c r="B20" s="22"/>
      <c r="C20" s="22"/>
      <c r="D20" s="22"/>
      <c r="E20">
        <f>D20/12</f>
        <v>0</v>
      </c>
      <c r="F20">
        <f>B20*C20*E20</f>
        <v>0</v>
      </c>
      <c r="G20" s="4">
        <f>F20*2</f>
        <v>0</v>
      </c>
      <c r="H20" s="19">
        <f>F20/20</f>
        <v>0</v>
      </c>
      <c r="I20" s="4">
        <f>H20/6</f>
        <v>0</v>
      </c>
      <c r="J20" s="4">
        <f>H20/4</f>
        <v>0</v>
      </c>
      <c r="K20" s="10">
        <f>ROUND(H20,0)</f>
        <v>0</v>
      </c>
    </row>
    <row r="21" spans="1:11" ht="12.75">
      <c r="A21">
        <v>2</v>
      </c>
      <c r="B21" s="22"/>
      <c r="C21" s="22"/>
      <c r="D21" s="22"/>
      <c r="E21">
        <f>D21/12</f>
        <v>0</v>
      </c>
      <c r="F21">
        <f>B21*C21*E21</f>
        <v>0</v>
      </c>
      <c r="G21" s="4">
        <f>F21*2</f>
        <v>0</v>
      </c>
      <c r="H21" s="19">
        <f>F21/20</f>
        <v>0</v>
      </c>
      <c r="I21" s="4">
        <f>H21/6</f>
        <v>0</v>
      </c>
      <c r="J21" s="4">
        <f>H21/4</f>
        <v>0</v>
      </c>
      <c r="K21" s="10">
        <f>ROUND(H21,0)</f>
        <v>0</v>
      </c>
    </row>
    <row r="22" spans="1:11" ht="12.75">
      <c r="A22">
        <v>3</v>
      </c>
      <c r="B22" s="22"/>
      <c r="C22" s="22"/>
      <c r="D22" s="22"/>
      <c r="E22">
        <f>D22/12</f>
        <v>0</v>
      </c>
      <c r="F22">
        <f>B22*C22*E22</f>
        <v>0</v>
      </c>
      <c r="G22" s="4">
        <f>F22*2</f>
        <v>0</v>
      </c>
      <c r="H22" s="19">
        <f>F22/20</f>
        <v>0</v>
      </c>
      <c r="I22" s="4">
        <f>H22/6</f>
        <v>0</v>
      </c>
      <c r="J22" s="4">
        <f>H22/4</f>
        <v>0</v>
      </c>
      <c r="K22" s="10">
        <f>ROUND(H22,0)</f>
        <v>0</v>
      </c>
    </row>
    <row r="23" spans="1:11" ht="12.75">
      <c r="A23" t="s">
        <v>38</v>
      </c>
      <c r="B23" s="15"/>
      <c r="C23" s="15"/>
      <c r="D23" s="15"/>
      <c r="G23" s="16">
        <f>SUM(G20:G22)</f>
        <v>0</v>
      </c>
      <c r="H23" s="16">
        <f>SUM(H20:H22)</f>
        <v>0</v>
      </c>
      <c r="I23" s="4">
        <f>H23/6</f>
        <v>0</v>
      </c>
      <c r="J23" s="4">
        <f>H23/4</f>
        <v>0</v>
      </c>
      <c r="K23" s="10">
        <f>ROUND(H23,0)</f>
        <v>0</v>
      </c>
    </row>
    <row r="24" spans="1:11" ht="30">
      <c r="A24" s="44" t="s">
        <v>50</v>
      </c>
      <c r="B24" s="45"/>
      <c r="C24" s="45"/>
      <c r="D24" s="45"/>
      <c r="E24" s="45"/>
      <c r="F24" s="45"/>
      <c r="H24" s="4"/>
      <c r="K24" s="10"/>
    </row>
    <row r="25" spans="1:11" ht="14.25">
      <c r="A25" s="32" t="s">
        <v>101</v>
      </c>
      <c r="B25" s="46" t="s">
        <v>100</v>
      </c>
      <c r="C25" s="45"/>
      <c r="D25" s="45"/>
      <c r="E25" s="31"/>
      <c r="F25" s="31"/>
      <c r="H25" s="4"/>
      <c r="K25" s="10"/>
    </row>
    <row r="26" spans="1:11" ht="14.25">
      <c r="A26" s="32" t="s">
        <v>102</v>
      </c>
      <c r="B26" s="45" t="s">
        <v>98</v>
      </c>
      <c r="C26" s="45"/>
      <c r="D26" s="45"/>
      <c r="E26" s="31"/>
      <c r="F26" s="31"/>
      <c r="H26" s="4"/>
      <c r="K26" s="10"/>
    </row>
    <row r="27" spans="1:11" ht="14.25">
      <c r="A27" s="32" t="s">
        <v>103</v>
      </c>
      <c r="B27" s="45" t="s">
        <v>99</v>
      </c>
      <c r="C27" s="45"/>
      <c r="D27" s="45"/>
      <c r="E27" s="31"/>
      <c r="F27" s="31"/>
      <c r="H27" s="4"/>
      <c r="K27" s="10"/>
    </row>
    <row r="28" ht="12.75">
      <c r="A28" t="s">
        <v>78</v>
      </c>
    </row>
    <row r="29" spans="2:17" s="1" customFormat="1" ht="69" customHeight="1">
      <c r="B29" s="5" t="s">
        <v>80</v>
      </c>
      <c r="C29" s="5" t="s">
        <v>81</v>
      </c>
      <c r="D29" s="5" t="s">
        <v>12</v>
      </c>
      <c r="F29" s="1" t="s">
        <v>13</v>
      </c>
      <c r="G29" s="1" t="s">
        <v>11</v>
      </c>
      <c r="H29" s="1" t="s">
        <v>31</v>
      </c>
      <c r="I29" s="1" t="s">
        <v>29</v>
      </c>
      <c r="J29" s="1" t="s">
        <v>1</v>
      </c>
      <c r="K29" s="1" t="s">
        <v>30</v>
      </c>
      <c r="L29" s="1" t="s">
        <v>6</v>
      </c>
      <c r="M29" s="1" t="s">
        <v>14</v>
      </c>
      <c r="N29" s="1" t="s">
        <v>15</v>
      </c>
      <c r="O29" s="24" t="s">
        <v>47</v>
      </c>
      <c r="P29" s="24" t="s">
        <v>48</v>
      </c>
      <c r="Q29" s="25"/>
    </row>
    <row r="30" spans="2:17" ht="12.75">
      <c r="B30" s="22"/>
      <c r="C30" s="22"/>
      <c r="D30" s="22"/>
      <c r="F30">
        <f>O30*O30*3.14</f>
        <v>0</v>
      </c>
      <c r="G30">
        <f>P30*P30*3.14</f>
        <v>0</v>
      </c>
      <c r="H30">
        <f>(G30-F30)</f>
        <v>0</v>
      </c>
      <c r="I30">
        <f>(D30/12)</f>
        <v>0</v>
      </c>
      <c r="J30">
        <f>I30*H30</f>
        <v>0</v>
      </c>
      <c r="K30">
        <f>J30/27</f>
        <v>0</v>
      </c>
      <c r="L30">
        <f>J30/20</f>
        <v>0</v>
      </c>
      <c r="M30">
        <f>J30/3</f>
        <v>0</v>
      </c>
      <c r="N30">
        <f>J30</f>
        <v>0</v>
      </c>
      <c r="O30" s="23">
        <f>B30/2</f>
        <v>0</v>
      </c>
      <c r="P30" s="23">
        <f>C30/2</f>
        <v>0</v>
      </c>
      <c r="Q30" s="23"/>
    </row>
    <row r="31" spans="2:17" ht="12.75">
      <c r="B31" t="s">
        <v>16</v>
      </c>
      <c r="O31" s="23"/>
      <c r="P31" s="23"/>
      <c r="Q31" s="23"/>
    </row>
    <row r="33" ht="12.75">
      <c r="A33" t="s">
        <v>79</v>
      </c>
    </row>
    <row r="34" spans="1:12" ht="76.5">
      <c r="A34" s="20" t="s">
        <v>82</v>
      </c>
      <c r="B34" s="20" t="s">
        <v>40</v>
      </c>
      <c r="C34" s="20" t="s">
        <v>41</v>
      </c>
      <c r="D34" s="20" t="s">
        <v>42</v>
      </c>
      <c r="E34" s="20" t="s">
        <v>43</v>
      </c>
      <c r="F34" s="20" t="s">
        <v>1</v>
      </c>
      <c r="G34" s="20" t="s">
        <v>45</v>
      </c>
      <c r="H34" s="20" t="s">
        <v>3</v>
      </c>
      <c r="I34" s="20" t="s">
        <v>46</v>
      </c>
      <c r="J34" s="20" t="s">
        <v>26</v>
      </c>
      <c r="K34" s="42" t="s">
        <v>49</v>
      </c>
      <c r="L34" s="43"/>
    </row>
    <row r="35" spans="1:11" ht="12.75">
      <c r="A35">
        <v>1</v>
      </c>
      <c r="B35" s="22"/>
      <c r="C35" s="22"/>
      <c r="D35">
        <f>J35*J35*3.1415</f>
        <v>0</v>
      </c>
      <c r="E35">
        <f>C35/12</f>
        <v>0</v>
      </c>
      <c r="F35">
        <f>E35*D35</f>
        <v>0</v>
      </c>
      <c r="G35">
        <f>F35/27</f>
        <v>0</v>
      </c>
      <c r="H35">
        <f>F35/3</f>
        <v>0</v>
      </c>
      <c r="I35">
        <f>F35/2</f>
        <v>0</v>
      </c>
      <c r="J35" s="23">
        <f aca="true" t="shared" si="4" ref="J35:J40">B35/2</f>
        <v>0</v>
      </c>
      <c r="K35">
        <f>B35*3.1415</f>
        <v>0</v>
      </c>
    </row>
    <row r="36" spans="1:10" ht="12.75">
      <c r="A36">
        <v>2</v>
      </c>
      <c r="B36" s="22"/>
      <c r="C36" s="22"/>
      <c r="D36">
        <f>J36*J36*3.1415</f>
        <v>0</v>
      </c>
      <c r="E36">
        <f>C36/12</f>
        <v>0</v>
      </c>
      <c r="F36">
        <f>E36*D36</f>
        <v>0</v>
      </c>
      <c r="G36">
        <f>F36/27</f>
        <v>0</v>
      </c>
      <c r="H36">
        <f>F36/3</f>
        <v>0</v>
      </c>
      <c r="I36">
        <f>F36/2</f>
        <v>0</v>
      </c>
      <c r="J36" s="23">
        <f t="shared" si="4"/>
        <v>0</v>
      </c>
    </row>
    <row r="37" spans="1:10" ht="12.75">
      <c r="A37">
        <v>3</v>
      </c>
      <c r="B37" s="22"/>
      <c r="C37" s="22"/>
      <c r="D37">
        <f>J37*J37*3.1415</f>
        <v>0</v>
      </c>
      <c r="E37">
        <f>C37/12</f>
        <v>0</v>
      </c>
      <c r="F37">
        <f>E37*D37</f>
        <v>0</v>
      </c>
      <c r="G37">
        <f>F37/27</f>
        <v>0</v>
      </c>
      <c r="H37">
        <f>F37/3</f>
        <v>0</v>
      </c>
      <c r="I37">
        <f>F37/2</f>
        <v>0</v>
      </c>
      <c r="J37" s="23">
        <f t="shared" si="4"/>
        <v>0</v>
      </c>
    </row>
    <row r="38" spans="1:10" ht="12.75">
      <c r="A38">
        <v>4</v>
      </c>
      <c r="B38" s="22"/>
      <c r="C38" s="22"/>
      <c r="D38">
        <f>J38*J38*3.1415</f>
        <v>0</v>
      </c>
      <c r="E38">
        <f>C38/12</f>
        <v>0</v>
      </c>
      <c r="F38">
        <f>E38*D38</f>
        <v>0</v>
      </c>
      <c r="G38">
        <f>F38/27</f>
        <v>0</v>
      </c>
      <c r="H38">
        <f>F38/3</f>
        <v>0</v>
      </c>
      <c r="I38">
        <f>F38/2</f>
        <v>0</v>
      </c>
      <c r="J38" s="23">
        <f t="shared" si="4"/>
        <v>0</v>
      </c>
    </row>
    <row r="39" spans="1:10" ht="12.75">
      <c r="A39">
        <v>5</v>
      </c>
      <c r="B39" s="22"/>
      <c r="C39" s="22"/>
      <c r="D39">
        <f>J39*J39*3.1415</f>
        <v>0</v>
      </c>
      <c r="E39">
        <f>C39/12</f>
        <v>0</v>
      </c>
      <c r="F39">
        <f>E39*D39</f>
        <v>0</v>
      </c>
      <c r="G39">
        <f>F39/27</f>
        <v>0</v>
      </c>
      <c r="H39">
        <f>F39/3</f>
        <v>0</v>
      </c>
      <c r="I39">
        <f>F39/2</f>
        <v>0</v>
      </c>
      <c r="J39" s="23">
        <f t="shared" si="4"/>
        <v>0</v>
      </c>
    </row>
    <row r="40" spans="1:10" ht="12.75">
      <c r="A40" t="s">
        <v>44</v>
      </c>
      <c r="B40" s="12">
        <f>SUM(B35:B39)</f>
        <v>0</v>
      </c>
      <c r="C40" s="12">
        <f aca="true" t="shared" si="5" ref="C40:I40">SUM(C35:C39)</f>
        <v>0</v>
      </c>
      <c r="D40">
        <f t="shared" si="5"/>
        <v>0</v>
      </c>
      <c r="E40">
        <f t="shared" si="5"/>
        <v>0</v>
      </c>
      <c r="F40">
        <f t="shared" si="5"/>
        <v>0</v>
      </c>
      <c r="G40">
        <f t="shared" si="5"/>
        <v>0</v>
      </c>
      <c r="H40">
        <f t="shared" si="5"/>
        <v>0</v>
      </c>
      <c r="I40">
        <f t="shared" si="5"/>
        <v>0</v>
      </c>
      <c r="J40" s="23">
        <f t="shared" si="4"/>
        <v>0</v>
      </c>
    </row>
    <row r="42" spans="1:6" ht="30">
      <c r="A42" s="44" t="s">
        <v>52</v>
      </c>
      <c r="B42" s="45"/>
      <c r="C42" s="45"/>
      <c r="D42" s="45"/>
      <c r="E42" s="45"/>
      <c r="F42" s="45"/>
    </row>
    <row r="43" spans="2:8" ht="44.25" customHeight="1">
      <c r="B43" t="s">
        <v>23</v>
      </c>
      <c r="F43" s="1" t="s">
        <v>27</v>
      </c>
      <c r="G43" s="1"/>
      <c r="H43" s="1" t="s">
        <v>28</v>
      </c>
    </row>
    <row r="44" spans="1:12" ht="12.75">
      <c r="A44" t="s">
        <v>17</v>
      </c>
      <c r="B44" s="7" t="s">
        <v>18</v>
      </c>
      <c r="C44" s="7" t="s">
        <v>19</v>
      </c>
      <c r="D44" s="7" t="s">
        <v>20</v>
      </c>
      <c r="F44" t="s">
        <v>18</v>
      </c>
      <c r="G44" t="s">
        <v>21</v>
      </c>
      <c r="H44" t="s">
        <v>22</v>
      </c>
      <c r="L44" s="27"/>
    </row>
    <row r="45" spans="2:10" ht="12.75">
      <c r="B45" s="22"/>
      <c r="C45" s="22"/>
      <c r="D45" s="22"/>
      <c r="F45" s="8">
        <f>B45+2*(D45)+2</f>
        <v>2</v>
      </c>
      <c r="G45">
        <f>C45+2*(D45)+2</f>
        <v>2</v>
      </c>
      <c r="H45">
        <f>F45*G45</f>
        <v>4</v>
      </c>
      <c r="J45" s="11" t="s">
        <v>32</v>
      </c>
    </row>
    <row r="46" ht="12.75">
      <c r="A46" t="s">
        <v>25</v>
      </c>
    </row>
    <row r="47" spans="2:18" ht="23.25" customHeight="1">
      <c r="B47" s="5" t="s">
        <v>18</v>
      </c>
      <c r="C47" s="5" t="s">
        <v>19</v>
      </c>
      <c r="D47" s="5" t="s">
        <v>20</v>
      </c>
      <c r="E47" s="1"/>
      <c r="F47" s="1" t="s">
        <v>24</v>
      </c>
      <c r="G47" s="5" t="s">
        <v>53</v>
      </c>
      <c r="H47" s="5" t="s">
        <v>54</v>
      </c>
      <c r="I47" s="1" t="s">
        <v>55</v>
      </c>
      <c r="J47" s="1"/>
      <c r="M47" s="1"/>
      <c r="N47" s="1"/>
      <c r="O47" s="1"/>
      <c r="P47" s="1"/>
      <c r="Q47" s="1"/>
      <c r="R47" s="1"/>
    </row>
    <row r="48" spans="1:9" ht="12.75">
      <c r="A48" t="s">
        <v>56</v>
      </c>
      <c r="B48" s="22"/>
      <c r="C48" s="22"/>
      <c r="D48" s="22"/>
      <c r="F48" s="9">
        <f>B48*C48*D48*7.5</f>
        <v>0</v>
      </c>
      <c r="G48">
        <f>F48</f>
        <v>0</v>
      </c>
      <c r="H48">
        <f>G48/2</f>
        <v>0</v>
      </c>
      <c r="I48">
        <f>(B48*C48)*6</f>
        <v>0</v>
      </c>
    </row>
    <row r="49" ht="12.75">
      <c r="A49" t="s">
        <v>67</v>
      </c>
    </row>
    <row r="50" spans="1:3" ht="12.75">
      <c r="A50" s="5" t="s">
        <v>69</v>
      </c>
      <c r="B50" t="s">
        <v>70</v>
      </c>
      <c r="C50" t="s">
        <v>71</v>
      </c>
    </row>
    <row r="51" spans="1:3" ht="12.75">
      <c r="A51" s="5"/>
      <c r="B51" s="22"/>
      <c r="C51" s="26">
        <f>B51*125</f>
        <v>0</v>
      </c>
    </row>
    <row r="52" spans="1:6" ht="25.5">
      <c r="A52" s="1" t="s">
        <v>57</v>
      </c>
      <c r="B52" s="1" t="s">
        <v>61</v>
      </c>
      <c r="C52" s="1" t="s">
        <v>65</v>
      </c>
      <c r="D52" s="1" t="s">
        <v>62</v>
      </c>
      <c r="E52" s="1"/>
      <c r="F52" s="1"/>
    </row>
    <row r="53" spans="1:4" ht="12.75">
      <c r="A53" t="s">
        <v>66</v>
      </c>
      <c r="B53" t="s">
        <v>58</v>
      </c>
      <c r="C53" t="s">
        <v>59</v>
      </c>
      <c r="D53" t="s">
        <v>60</v>
      </c>
    </row>
    <row r="54" spans="1:10" ht="12.75">
      <c r="A54" s="1" t="s">
        <v>68</v>
      </c>
      <c r="B54" s="1">
        <v>1500</v>
      </c>
      <c r="C54" s="1">
        <v>2000</v>
      </c>
      <c r="D54" s="1">
        <v>6000</v>
      </c>
      <c r="E54" s="1"/>
      <c r="F54" s="1"/>
      <c r="G54" s="1"/>
      <c r="I54" s="1"/>
      <c r="J54" s="1"/>
    </row>
    <row r="55" spans="1:10" ht="12.75">
      <c r="A55" s="43" t="s">
        <v>63</v>
      </c>
      <c r="B55" s="43"/>
      <c r="C55" s="43"/>
      <c r="D55" s="43"/>
      <c r="E55" s="43"/>
      <c r="F55" s="43"/>
      <c r="G55" s="43"/>
      <c r="H55" s="43"/>
      <c r="I55" s="1"/>
      <c r="J55" s="1"/>
    </row>
    <row r="56" spans="1:10" ht="12.75" customHeight="1">
      <c r="A56" s="43" t="s">
        <v>64</v>
      </c>
      <c r="B56" s="43"/>
      <c r="C56" s="43"/>
      <c r="D56" s="43"/>
      <c r="E56" s="43"/>
      <c r="F56" s="43"/>
      <c r="G56" s="43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30">
      <c r="A58" s="44" t="s">
        <v>126</v>
      </c>
      <c r="B58" s="45"/>
      <c r="C58" s="45"/>
      <c r="D58" s="45"/>
      <c r="E58" s="45"/>
      <c r="F58" s="45"/>
      <c r="G58" s="1"/>
      <c r="H58" s="1"/>
      <c r="I58" s="1"/>
      <c r="J58" s="1"/>
    </row>
    <row r="59" spans="1:12" ht="76.5">
      <c r="A59" s="20" t="s">
        <v>72</v>
      </c>
      <c r="B59" s="20" t="s">
        <v>74</v>
      </c>
      <c r="C59" s="20" t="s">
        <v>75</v>
      </c>
      <c r="D59" s="20" t="s">
        <v>42</v>
      </c>
      <c r="E59" s="20" t="s">
        <v>43</v>
      </c>
      <c r="F59" s="20" t="s">
        <v>73</v>
      </c>
      <c r="G59" s="20" t="s">
        <v>76</v>
      </c>
      <c r="H59" s="20" t="s">
        <v>77</v>
      </c>
      <c r="I59" s="20" t="s">
        <v>46</v>
      </c>
      <c r="J59" s="20" t="s">
        <v>26</v>
      </c>
      <c r="K59" s="42" t="s">
        <v>49</v>
      </c>
      <c r="L59" s="43"/>
    </row>
    <row r="60" spans="1:11" ht="12.75">
      <c r="A60">
        <v>1</v>
      </c>
      <c r="B60" s="22"/>
      <c r="C60" s="22"/>
      <c r="D60">
        <f>J60*J60*3.1415</f>
        <v>0</v>
      </c>
      <c r="E60">
        <f>C60/1</f>
        <v>0</v>
      </c>
      <c r="F60">
        <f>E60*D60</f>
        <v>0</v>
      </c>
      <c r="G60">
        <f>(F60*0.017)*0.8</f>
        <v>0</v>
      </c>
      <c r="H60">
        <f>F60*0.000578</f>
        <v>0</v>
      </c>
      <c r="I60">
        <f>H60/2</f>
        <v>0</v>
      </c>
      <c r="J60" s="23">
        <f>B60/2</f>
        <v>0</v>
      </c>
      <c r="K60">
        <f>B60*3.1415</f>
        <v>0</v>
      </c>
    </row>
    <row r="61" spans="1:11" ht="12.75">
      <c r="A61">
        <v>2</v>
      </c>
      <c r="B61" s="22"/>
      <c r="C61" s="22"/>
      <c r="D61">
        <f>J61*J61*3.1415</f>
        <v>0</v>
      </c>
      <c r="E61">
        <f>C61/1</f>
        <v>0</v>
      </c>
      <c r="F61">
        <f>E61*D61</f>
        <v>0</v>
      </c>
      <c r="G61">
        <f>(F61*0.017)*0.8</f>
        <v>0</v>
      </c>
      <c r="H61">
        <f>F61*0.000578</f>
        <v>0</v>
      </c>
      <c r="I61">
        <f>H61/2</f>
        <v>0</v>
      </c>
      <c r="J61" s="23">
        <f>B61/2</f>
        <v>0</v>
      </c>
      <c r="K61">
        <f>B61*3.1415</f>
        <v>0</v>
      </c>
    </row>
    <row r="62" spans="1:11" ht="12.75">
      <c r="A62">
        <v>3</v>
      </c>
      <c r="B62" s="22"/>
      <c r="C62" s="22"/>
      <c r="D62">
        <f>J62*J62*3.1415</f>
        <v>0</v>
      </c>
      <c r="E62">
        <f>C62/1</f>
        <v>0</v>
      </c>
      <c r="F62">
        <f>E62*D62</f>
        <v>0</v>
      </c>
      <c r="G62">
        <f>(F62*0.017)*0.8</f>
        <v>0</v>
      </c>
      <c r="H62">
        <f>F62*0.000578</f>
        <v>0</v>
      </c>
      <c r="I62">
        <f>H62/2</f>
        <v>0</v>
      </c>
      <c r="J62" s="23">
        <f>B62/2</f>
        <v>0</v>
      </c>
      <c r="K62">
        <f>B62*3.1415</f>
        <v>0</v>
      </c>
    </row>
    <row r="63" spans="1:11" ht="12.75">
      <c r="A63">
        <v>4</v>
      </c>
      <c r="B63" s="22"/>
      <c r="C63" s="22"/>
      <c r="D63">
        <f>J63*J63*3.1415</f>
        <v>0</v>
      </c>
      <c r="E63">
        <f>C63/1</f>
        <v>0</v>
      </c>
      <c r="F63">
        <f>E63*D63</f>
        <v>0</v>
      </c>
      <c r="G63">
        <f>(F63*0.017)*0.8</f>
        <v>0</v>
      </c>
      <c r="H63">
        <f>F63*0.000578</f>
        <v>0</v>
      </c>
      <c r="I63">
        <f>H63/2</f>
        <v>0</v>
      </c>
      <c r="J63" s="23">
        <f>B63/2</f>
        <v>0</v>
      </c>
      <c r="K63">
        <f>B63*3.1415</f>
        <v>0</v>
      </c>
    </row>
    <row r="64" spans="1:11" ht="12.75">
      <c r="A64">
        <v>5</v>
      </c>
      <c r="B64" s="22"/>
      <c r="C64" s="22"/>
      <c r="D64">
        <f>J64*J64*3.1415</f>
        <v>0</v>
      </c>
      <c r="E64">
        <f>C64/1</f>
        <v>0</v>
      </c>
      <c r="F64">
        <f>E64*D64</f>
        <v>0</v>
      </c>
      <c r="G64">
        <f>F64/27</f>
        <v>0</v>
      </c>
      <c r="H64">
        <f>F64*0.000578</f>
        <v>0</v>
      </c>
      <c r="I64">
        <f>H64/2</f>
        <v>0</v>
      </c>
      <c r="J64" s="23">
        <f>B64/2</f>
        <v>0</v>
      </c>
      <c r="K64">
        <f>B64*3.1415</f>
        <v>0</v>
      </c>
    </row>
    <row r="65" spans="1:10" ht="12.75">
      <c r="A65" t="s">
        <v>44</v>
      </c>
      <c r="B65" s="12">
        <f aca="true" t="shared" si="6" ref="B65:J65">SUM(B60:B64)</f>
        <v>0</v>
      </c>
      <c r="C65" s="12">
        <f t="shared" si="6"/>
        <v>0</v>
      </c>
      <c r="D65">
        <f t="shared" si="6"/>
        <v>0</v>
      </c>
      <c r="E65">
        <f t="shared" si="6"/>
        <v>0</v>
      </c>
      <c r="F65">
        <f t="shared" si="6"/>
        <v>0</v>
      </c>
      <c r="G65">
        <f t="shared" si="6"/>
        <v>0</v>
      </c>
      <c r="H65">
        <f t="shared" si="6"/>
        <v>0</v>
      </c>
      <c r="I65">
        <f t="shared" si="6"/>
        <v>0</v>
      </c>
      <c r="J65" s="23">
        <f t="shared" si="6"/>
        <v>0</v>
      </c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33">
      <c r="A69" s="28" t="s">
        <v>83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ht="51">
      <c r="A70" s="1"/>
      <c r="B70" s="1"/>
      <c r="C70" s="1" t="s">
        <v>91</v>
      </c>
      <c r="D70" s="1" t="s">
        <v>97</v>
      </c>
      <c r="E70" s="1"/>
      <c r="F70" s="1"/>
      <c r="G70" s="1"/>
      <c r="H70" s="1"/>
      <c r="I70" s="1"/>
      <c r="J70" s="1"/>
    </row>
    <row r="71" spans="3:10" ht="12.75">
      <c r="C71" s="22">
        <v>0</v>
      </c>
      <c r="H71" s="1"/>
      <c r="I71" s="1"/>
      <c r="J71" s="1"/>
    </row>
    <row r="72" spans="1:7" ht="53.25">
      <c r="A72" s="30" t="s">
        <v>84</v>
      </c>
      <c r="C72" s="1" t="s">
        <v>92</v>
      </c>
      <c r="D72" s="1" t="s">
        <v>93</v>
      </c>
      <c r="F72" s="29"/>
      <c r="G72" s="1"/>
    </row>
    <row r="73" spans="1:6" ht="12.75">
      <c r="A73" t="s">
        <v>120</v>
      </c>
      <c r="C73" s="10">
        <f>C71/400</f>
        <v>0</v>
      </c>
      <c r="D73" s="10">
        <f>C71/800</f>
        <v>0</v>
      </c>
      <c r="F73" t="s">
        <v>94</v>
      </c>
    </row>
    <row r="74" spans="1:6" ht="12.75">
      <c r="A74" t="s">
        <v>85</v>
      </c>
      <c r="C74" s="10">
        <f>C71/360</f>
        <v>0</v>
      </c>
      <c r="D74" s="10">
        <f>C71/720</f>
        <v>0</v>
      </c>
      <c r="F74" t="s">
        <v>94</v>
      </c>
    </row>
    <row r="75" spans="1:6" ht="12.75">
      <c r="A75" t="s">
        <v>86</v>
      </c>
      <c r="C75" s="10">
        <f>C71/360</f>
        <v>0</v>
      </c>
      <c r="D75" s="10">
        <f>C71/720</f>
        <v>0</v>
      </c>
      <c r="F75" t="s">
        <v>94</v>
      </c>
    </row>
    <row r="76" spans="1:6" ht="12.75">
      <c r="A76" t="s">
        <v>87</v>
      </c>
      <c r="C76" s="10">
        <f>C71/150</f>
        <v>0</v>
      </c>
      <c r="D76" s="10">
        <f>C71/350</f>
        <v>0</v>
      </c>
      <c r="F76" t="s">
        <v>94</v>
      </c>
    </row>
    <row r="77" spans="1:6" ht="12.75">
      <c r="A77" t="s">
        <v>88</v>
      </c>
      <c r="C77" s="10">
        <f>C71/150</f>
        <v>0</v>
      </c>
      <c r="D77" s="10">
        <f>C71/350</f>
        <v>0</v>
      </c>
      <c r="F77" t="s">
        <v>94</v>
      </c>
    </row>
    <row r="78" spans="1:6" ht="12.75">
      <c r="A78" t="s">
        <v>89</v>
      </c>
      <c r="C78" s="10">
        <f>C71/150</f>
        <v>0</v>
      </c>
      <c r="D78" s="10">
        <f>C71/350</f>
        <v>0</v>
      </c>
      <c r="F78" t="s">
        <v>94</v>
      </c>
    </row>
    <row r="79" spans="1:6" ht="12.75">
      <c r="A79" t="s">
        <v>125</v>
      </c>
      <c r="C79" s="10">
        <f>C71/500</f>
        <v>0</v>
      </c>
      <c r="D79" s="10">
        <f>C71/1000</f>
        <v>0</v>
      </c>
      <c r="F79" t="s">
        <v>94</v>
      </c>
    </row>
    <row r="80" spans="1:6" ht="12.75">
      <c r="A80" t="s">
        <v>90</v>
      </c>
      <c r="C80" s="10">
        <f>C71/150</f>
        <v>0</v>
      </c>
      <c r="D80" s="10">
        <f>C71/350</f>
        <v>0</v>
      </c>
      <c r="F80" t="s">
        <v>94</v>
      </c>
    </row>
    <row r="81" spans="1:6" ht="12.75">
      <c r="A81" t="s">
        <v>121</v>
      </c>
      <c r="C81">
        <f>C71/750</f>
        <v>0</v>
      </c>
      <c r="D81">
        <v>0</v>
      </c>
      <c r="F81" t="s">
        <v>95</v>
      </c>
    </row>
    <row r="82" spans="1:6" ht="25.5">
      <c r="A82" s="1" t="s">
        <v>122</v>
      </c>
      <c r="C82">
        <f>C71/750</f>
        <v>0</v>
      </c>
      <c r="D82">
        <v>0</v>
      </c>
      <c r="F82" t="s">
        <v>96</v>
      </c>
    </row>
    <row r="83" spans="1:6" ht="12.75">
      <c r="A83" t="s">
        <v>123</v>
      </c>
      <c r="C83">
        <f>C71/10000</f>
        <v>0</v>
      </c>
      <c r="D83">
        <f>C83</f>
        <v>0</v>
      </c>
      <c r="F83" t="s">
        <v>96</v>
      </c>
    </row>
    <row r="84" spans="1:6" ht="12.75">
      <c r="A84" t="s">
        <v>124</v>
      </c>
      <c r="C84">
        <f>C83*2</f>
        <v>0</v>
      </c>
      <c r="D84">
        <f>C84</f>
        <v>0</v>
      </c>
      <c r="F84" t="s">
        <v>96</v>
      </c>
    </row>
    <row r="87" spans="1:20" ht="63.75">
      <c r="A87" s="1"/>
      <c r="B87" s="5" t="s">
        <v>104</v>
      </c>
      <c r="C87" s="5" t="s">
        <v>105</v>
      </c>
      <c r="D87" s="5" t="s">
        <v>106</v>
      </c>
      <c r="E87" s="1"/>
      <c r="F87" s="5" t="s">
        <v>107</v>
      </c>
      <c r="G87" s="5" t="s">
        <v>12</v>
      </c>
      <c r="H87" s="1" t="s">
        <v>13</v>
      </c>
      <c r="I87" s="1" t="s">
        <v>11</v>
      </c>
      <c r="J87" s="1" t="s">
        <v>31</v>
      </c>
      <c r="K87" s="1" t="s">
        <v>29</v>
      </c>
      <c r="L87" s="1" t="s">
        <v>1</v>
      </c>
      <c r="M87" s="1" t="s">
        <v>30</v>
      </c>
      <c r="N87" s="1" t="s">
        <v>6</v>
      </c>
      <c r="O87" s="1" t="s">
        <v>14</v>
      </c>
      <c r="P87" s="1" t="s">
        <v>15</v>
      </c>
      <c r="Q87" s="24" t="s">
        <v>108</v>
      </c>
      <c r="R87" s="24" t="s">
        <v>109</v>
      </c>
      <c r="S87" s="24" t="s">
        <v>110</v>
      </c>
      <c r="T87" s="24" t="s">
        <v>111</v>
      </c>
    </row>
    <row r="88" spans="2:20" ht="12.75">
      <c r="B88" s="22">
        <v>0</v>
      </c>
      <c r="C88" s="22">
        <v>0</v>
      </c>
      <c r="D88" s="22">
        <v>0</v>
      </c>
      <c r="F88" s="22">
        <v>0</v>
      </c>
      <c r="G88" s="22">
        <v>0</v>
      </c>
      <c r="H88">
        <f>Q88*R88*3.14</f>
        <v>0</v>
      </c>
      <c r="I88">
        <f>S88*T88*3.14</f>
        <v>0</v>
      </c>
      <c r="J88">
        <f>(I88-H88)</f>
        <v>0</v>
      </c>
      <c r="K88">
        <f>(G88/12)</f>
        <v>0</v>
      </c>
      <c r="L88">
        <f>K88*J88</f>
        <v>0</v>
      </c>
      <c r="M88">
        <f>L88/27</f>
        <v>0</v>
      </c>
      <c r="N88">
        <f>L88/20</f>
        <v>0</v>
      </c>
      <c r="O88">
        <f>L88/3</f>
        <v>0</v>
      </c>
      <c r="P88">
        <f>L88</f>
        <v>0</v>
      </c>
      <c r="Q88" s="23">
        <f>B88/2</f>
        <v>0</v>
      </c>
      <c r="R88" s="23">
        <f>C88/2</f>
        <v>0</v>
      </c>
      <c r="S88" s="23">
        <f>D88/2</f>
        <v>0</v>
      </c>
      <c r="T88" s="23">
        <f>F88/2</f>
        <v>0</v>
      </c>
    </row>
    <row r="89" spans="2:16" ht="12.75">
      <c r="B89" t="s">
        <v>16</v>
      </c>
      <c r="O89" s="23"/>
      <c r="P89" s="23"/>
    </row>
    <row r="91" ht="12.75">
      <c r="A91" t="s">
        <v>79</v>
      </c>
    </row>
    <row r="93" spans="1:16" ht="38.25">
      <c r="A93" s="20" t="s">
        <v>82</v>
      </c>
      <c r="B93" s="20" t="s">
        <v>116</v>
      </c>
      <c r="C93" s="20" t="s">
        <v>112</v>
      </c>
      <c r="D93" s="20" t="s">
        <v>41</v>
      </c>
      <c r="F93" s="20" t="s">
        <v>114</v>
      </c>
      <c r="G93" s="20" t="s">
        <v>43</v>
      </c>
      <c r="H93" s="20" t="s">
        <v>1</v>
      </c>
      <c r="I93" s="20" t="s">
        <v>45</v>
      </c>
      <c r="J93" s="20" t="s">
        <v>3</v>
      </c>
      <c r="K93" s="20" t="s">
        <v>46</v>
      </c>
      <c r="L93" s="20" t="s">
        <v>115</v>
      </c>
      <c r="M93" s="20" t="s">
        <v>113</v>
      </c>
      <c r="N93" s="20"/>
      <c r="O93" s="42"/>
      <c r="P93" s="43"/>
    </row>
    <row r="94" spans="1:14" ht="12.75">
      <c r="A94">
        <v>1</v>
      </c>
      <c r="B94" s="22">
        <v>0</v>
      </c>
      <c r="C94" s="22">
        <v>0</v>
      </c>
      <c r="D94" s="22">
        <v>0</v>
      </c>
      <c r="F94">
        <f>L94*M94*3.1415</f>
        <v>0</v>
      </c>
      <c r="G94">
        <f>D94/12</f>
        <v>0</v>
      </c>
      <c r="H94">
        <f>G94*F94</f>
        <v>0</v>
      </c>
      <c r="I94">
        <f>H94/27</f>
        <v>0</v>
      </c>
      <c r="J94">
        <f>H94/3</f>
        <v>0</v>
      </c>
      <c r="K94">
        <f>H94/2</f>
        <v>0</v>
      </c>
      <c r="L94" s="23">
        <f aca="true" t="shared" si="7" ref="L94:L99">B94/2</f>
        <v>0</v>
      </c>
      <c r="M94" s="23">
        <f aca="true" t="shared" si="8" ref="M94:M99">C94/2</f>
        <v>0</v>
      </c>
      <c r="N94" s="23"/>
    </row>
    <row r="95" spans="1:14" ht="12.75">
      <c r="A95">
        <v>2</v>
      </c>
      <c r="B95" s="22"/>
      <c r="C95" s="22"/>
      <c r="D95" s="22"/>
      <c r="F95">
        <f>L95*L95*3.1415</f>
        <v>0</v>
      </c>
      <c r="G95">
        <f>D95/12</f>
        <v>0</v>
      </c>
      <c r="H95">
        <f>G95*F95</f>
        <v>0</v>
      </c>
      <c r="I95">
        <f>H95/27</f>
        <v>0</v>
      </c>
      <c r="J95">
        <f>H95/3</f>
        <v>0</v>
      </c>
      <c r="K95">
        <f>H95/2</f>
        <v>0</v>
      </c>
      <c r="L95" s="23">
        <f t="shared" si="7"/>
        <v>0</v>
      </c>
      <c r="M95" s="23">
        <f t="shared" si="8"/>
        <v>0</v>
      </c>
      <c r="N95" s="23"/>
    </row>
    <row r="96" spans="1:14" ht="12.75">
      <c r="A96">
        <v>3</v>
      </c>
      <c r="B96" s="22"/>
      <c r="C96" s="22"/>
      <c r="D96" s="22"/>
      <c r="F96">
        <f>L96*L96*3.1415</f>
        <v>0</v>
      </c>
      <c r="G96">
        <f>D96/12</f>
        <v>0</v>
      </c>
      <c r="H96">
        <f>G96*F96</f>
        <v>0</v>
      </c>
      <c r="I96">
        <f>H96/27</f>
        <v>0</v>
      </c>
      <c r="J96">
        <f>H96/3</f>
        <v>0</v>
      </c>
      <c r="K96">
        <f>H96/2</f>
        <v>0</v>
      </c>
      <c r="L96" s="23">
        <f t="shared" si="7"/>
        <v>0</v>
      </c>
      <c r="M96" s="23">
        <f t="shared" si="8"/>
        <v>0</v>
      </c>
      <c r="N96" s="23"/>
    </row>
    <row r="97" spans="1:14" ht="12.75">
      <c r="A97">
        <v>4</v>
      </c>
      <c r="B97" s="22"/>
      <c r="C97" s="22"/>
      <c r="D97" s="22"/>
      <c r="F97">
        <f>L97*L97*3.1415</f>
        <v>0</v>
      </c>
      <c r="G97">
        <f>D97/12</f>
        <v>0</v>
      </c>
      <c r="H97">
        <f>G97*F97</f>
        <v>0</v>
      </c>
      <c r="I97">
        <f>H97/27</f>
        <v>0</v>
      </c>
      <c r="J97">
        <f>H97/3</f>
        <v>0</v>
      </c>
      <c r="K97">
        <f>H97/2</f>
        <v>0</v>
      </c>
      <c r="L97" s="23">
        <f t="shared" si="7"/>
        <v>0</v>
      </c>
      <c r="M97" s="23">
        <f t="shared" si="8"/>
        <v>0</v>
      </c>
      <c r="N97" s="23"/>
    </row>
    <row r="98" spans="1:14" ht="12.75">
      <c r="A98">
        <v>5</v>
      </c>
      <c r="B98" s="22"/>
      <c r="C98" s="22"/>
      <c r="D98" s="22"/>
      <c r="F98">
        <f>L98*L98*3.1415</f>
        <v>0</v>
      </c>
      <c r="G98">
        <f>D98/12</f>
        <v>0</v>
      </c>
      <c r="H98">
        <f>G98*F98</f>
        <v>0</v>
      </c>
      <c r="I98">
        <f>H98/27</f>
        <v>0</v>
      </c>
      <c r="J98">
        <f>H98/3</f>
        <v>0</v>
      </c>
      <c r="K98">
        <f>H98/2</f>
        <v>0</v>
      </c>
      <c r="L98" s="23">
        <f t="shared" si="7"/>
        <v>0</v>
      </c>
      <c r="M98" s="23">
        <f t="shared" si="8"/>
        <v>0</v>
      </c>
      <c r="N98" s="23"/>
    </row>
    <row r="99" spans="1:14" ht="12.75">
      <c r="A99" t="s">
        <v>44</v>
      </c>
      <c r="B99" s="12">
        <f>SUM(B94:B98)</f>
        <v>0</v>
      </c>
      <c r="C99" s="12">
        <f>SUM(C94:C98)</f>
        <v>0</v>
      </c>
      <c r="D99" s="12">
        <f>SUM(D94:D98)</f>
        <v>0</v>
      </c>
      <c r="F99">
        <f aca="true" t="shared" si="9" ref="F99:K99">SUM(F94:F98)</f>
        <v>0</v>
      </c>
      <c r="G99">
        <f t="shared" si="9"/>
        <v>0</v>
      </c>
      <c r="H99">
        <f t="shared" si="9"/>
        <v>0</v>
      </c>
      <c r="I99">
        <f t="shared" si="9"/>
        <v>0</v>
      </c>
      <c r="J99">
        <f t="shared" si="9"/>
        <v>0</v>
      </c>
      <c r="K99">
        <f t="shared" si="9"/>
        <v>0</v>
      </c>
      <c r="L99" s="23">
        <f t="shared" si="7"/>
        <v>0</v>
      </c>
      <c r="M99" s="23">
        <f t="shared" si="8"/>
        <v>0</v>
      </c>
      <c r="N99" s="23"/>
    </row>
    <row r="109" spans="41:46" ht="13.5" thickBot="1">
      <c r="AO109" s="20"/>
      <c r="AP109" s="20"/>
      <c r="AQ109" s="20"/>
      <c r="AR109" s="20"/>
      <c r="AS109" s="20"/>
      <c r="AT109" s="20"/>
    </row>
    <row r="110" spans="42:44" ht="12.75">
      <c r="AP110" s="34"/>
      <c r="AQ110" s="35"/>
      <c r="AR110" s="36"/>
    </row>
    <row r="111" spans="42:44" ht="12.75">
      <c r="AP111" s="37"/>
      <c r="AQ111" s="33"/>
      <c r="AR111" s="38"/>
    </row>
    <row r="112" spans="42:44" ht="12.75">
      <c r="AP112" s="37"/>
      <c r="AQ112" s="33"/>
      <c r="AR112" s="38"/>
    </row>
    <row r="113" spans="42:44" ht="12.75">
      <c r="AP113" s="37"/>
      <c r="AQ113" s="33"/>
      <c r="AR113" s="38"/>
    </row>
    <row r="114" spans="42:44" ht="12.75">
      <c r="AP114" s="37"/>
      <c r="AQ114" s="33"/>
      <c r="AR114" s="38"/>
    </row>
    <row r="115" spans="42:44" ht="13.5" thickBot="1">
      <c r="AP115" s="39"/>
      <c r="AQ115" s="40"/>
      <c r="AR115" s="41"/>
    </row>
  </sheetData>
  <sheetProtection/>
  <mergeCells count="12">
    <mergeCell ref="A24:F24"/>
    <mergeCell ref="A4:F4"/>
    <mergeCell ref="A42:F42"/>
    <mergeCell ref="B26:D26"/>
    <mergeCell ref="B27:D27"/>
    <mergeCell ref="B25:D25"/>
    <mergeCell ref="O93:P93"/>
    <mergeCell ref="A55:H55"/>
    <mergeCell ref="A56:G56"/>
    <mergeCell ref="A58:F58"/>
    <mergeCell ref="K59:L59"/>
    <mergeCell ref="K34:L3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cp:lastPrinted>2007-10-01T17:04:03Z</cp:lastPrinted>
  <dcterms:created xsi:type="dcterms:W3CDTF">2002-02-14T18:52:31Z</dcterms:created>
  <dcterms:modified xsi:type="dcterms:W3CDTF">2018-03-23T13:21:04Z</dcterms:modified>
  <cp:category/>
  <cp:version/>
  <cp:contentType/>
  <cp:contentStatus/>
</cp:coreProperties>
</file>